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Lua" sheetId="5" r:id="rId2"/>
    <sheet name="Hang nam" sheetId="6" r:id="rId3"/>
    <sheet name="Ao" sheetId="3" r:id="rId4"/>
  </sheets>
  <externalReferences>
    <externalReference r:id="rId5"/>
  </externalReferences>
  <definedNames>
    <definedName name="chuong_pl_3_name" localSheetId="3">Ao!$A$2</definedName>
    <definedName name="_xlnm.Print_Titles" localSheetId="2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2" i="6" s="1"/>
  <c r="H17" i="3" l="1"/>
  <c r="F17" i="3" l="1"/>
  <c r="F40" i="5"/>
  <c r="H40" i="5"/>
  <c r="C40" i="5"/>
  <c r="F14" i="3" l="1"/>
  <c r="H14" i="3" s="1"/>
  <c r="F13" i="3"/>
  <c r="H13" i="3" s="1"/>
  <c r="F12" i="3"/>
  <c r="H12" i="3" s="1"/>
  <c r="F11" i="3"/>
  <c r="H11" i="3" s="1"/>
  <c r="H16" i="3"/>
  <c r="N10" i="2"/>
  <c r="C11" i="6"/>
  <c r="J11" i="6" s="1"/>
  <c r="C10" i="6"/>
  <c r="J10" i="6" s="1"/>
  <c r="G32" i="5"/>
  <c r="J32" i="5" s="1"/>
  <c r="G31" i="5"/>
  <c r="J31" i="5" s="1"/>
  <c r="G30" i="5"/>
  <c r="J30" i="5" s="1"/>
  <c r="G29" i="5"/>
  <c r="J29" i="5" s="1"/>
  <c r="G28" i="5"/>
  <c r="J28" i="5" s="1"/>
  <c r="G27" i="5"/>
  <c r="J27" i="5" s="1"/>
  <c r="G26" i="5"/>
  <c r="J26" i="5" s="1"/>
  <c r="D25" i="5"/>
  <c r="G24" i="5"/>
  <c r="J24" i="5" s="1"/>
  <c r="G23" i="5"/>
  <c r="J23" i="5" s="1"/>
  <c r="G22" i="5"/>
  <c r="J22" i="5" s="1"/>
  <c r="G21" i="5"/>
  <c r="J21" i="5" s="1"/>
  <c r="G20" i="5"/>
  <c r="J20" i="5" s="1"/>
  <c r="G19" i="5"/>
  <c r="J19" i="5" s="1"/>
  <c r="G18" i="5"/>
  <c r="J18" i="5" s="1"/>
  <c r="G17" i="5"/>
  <c r="J17" i="5" s="1"/>
  <c r="G16" i="5"/>
  <c r="J16" i="5" s="1"/>
  <c r="G15" i="5"/>
  <c r="J15" i="5" s="1"/>
  <c r="G14" i="5"/>
  <c r="J14" i="5" s="1"/>
  <c r="G13" i="5"/>
  <c r="J13" i="5" s="1"/>
  <c r="G12" i="5"/>
  <c r="J12" i="5" s="1"/>
  <c r="G11" i="5"/>
  <c r="J11" i="5" s="1"/>
  <c r="J10" i="5"/>
  <c r="G10" i="5"/>
  <c r="J25" i="5" l="1"/>
  <c r="D40" i="5"/>
  <c r="G40" i="5"/>
  <c r="F14" i="6"/>
  <c r="G14" i="6"/>
  <c r="H14" i="6"/>
  <c r="C14" i="6"/>
  <c r="J8" i="6"/>
  <c r="J14" i="6" s="1"/>
  <c r="J13" i="6"/>
  <c r="J8" i="5" l="1"/>
  <c r="J34" i="5"/>
  <c r="J35" i="5"/>
  <c r="J36" i="5"/>
  <c r="J38" i="5"/>
  <c r="J39" i="5"/>
  <c r="A2" i="5"/>
  <c r="E16" i="2"/>
  <c r="F16" i="2"/>
  <c r="G16" i="2"/>
  <c r="H16" i="2"/>
  <c r="I16" i="2"/>
  <c r="J16" i="2"/>
  <c r="K16" i="2"/>
  <c r="L16" i="2"/>
  <c r="D16" i="2"/>
  <c r="N8" i="2"/>
  <c r="N12" i="2"/>
  <c r="N13" i="2"/>
  <c r="N14" i="2"/>
  <c r="A3" i="3" l="1"/>
  <c r="H9" i="3" l="1"/>
  <c r="C15" i="2" l="1"/>
  <c r="N15" i="2" s="1"/>
  <c r="N16" i="2" s="1"/>
  <c r="E37" i="5" l="1"/>
  <c r="E40" i="5" s="1"/>
  <c r="J37" i="5" l="1"/>
  <c r="J40" i="5" s="1"/>
  <c r="C41" i="5" l="1"/>
  <c r="C16" i="2" l="1"/>
  <c r="C17" i="2" s="1"/>
  <c r="L34" i="5" l="1"/>
  <c r="E14" i="6" l="1"/>
  <c r="D14" i="6" l="1"/>
  <c r="J34" i="6" l="1"/>
  <c r="C15" i="6"/>
</calcChain>
</file>

<file path=xl/sharedStrings.xml><?xml version="1.0" encoding="utf-8"?>
<sst xmlns="http://schemas.openxmlformats.org/spreadsheetml/2006/main" count="150" uniqueCount="87">
  <si>
    <t>TT</t>
  </si>
  <si>
    <t>Tổng giá trị thiệt hại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</si>
  <si>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</si>
  <si>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</si>
  <si>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</si>
  <si>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</si>
  <si>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</si>
  <si>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</si>
  <si>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</si>
  <si>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</si>
  <si>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</si>
  <si>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</si>
  <si>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</si>
  <si>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</si>
  <si>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</si>
  <si>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</si>
  <si>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</si>
  <si>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</si>
  <si>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</si>
  <si>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</si>
  <si>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</si>
  <si>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</si>
  <si>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</si>
  <si>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</si>
  <si>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</si>
  <si>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</si>
  <si>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</si>
  <si>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</si>
  <si>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</si>
  <si>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</si>
  <si>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</si>
  <si>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</si>
  <si>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</si>
  <si>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</si>
  <si>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</si>
  <si>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 xml:space="preserve">Đơn giá </t>
  </si>
  <si>
    <t>Họ và Tên</t>
  </si>
  <si>
    <t>(Đồng/ha)</t>
  </si>
  <si>
    <t>(Đồng</t>
  </si>
  <si>
    <t>Họ Và Tên</t>
  </si>
  <si>
    <t>Thôn Khuổi Nhàng</t>
  </si>
  <si>
    <t>Triệu Phúc Thông</t>
  </si>
  <si>
    <t>Bàn Hữu Lâm</t>
  </si>
  <si>
    <t>Hoàng Thông Ngân</t>
  </si>
  <si>
    <t>Đặng Phụ Chiêu</t>
  </si>
  <si>
    <t>Triệu Hữu Vượng</t>
  </si>
  <si>
    <t>Triệu Hữu Hưng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</si>
  <si>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</si>
  <si>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Sào Thị Hòa</t>
  </si>
  <si>
    <t>Bàn Hữu Khoa</t>
  </si>
  <si>
    <t>Hoàng Hữu Sơn</t>
  </si>
  <si>
    <t>Hoàng Phúc Thành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</si>
  <si>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</si>
  <si>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</si>
  <si>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</si>
  <si>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</si>
  <si>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</si>
  <si>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</si>
  <si>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t>Đợt Cơn bão số 10,11</t>
  </si>
  <si>
    <t>Đợt 21/8/2025</t>
  </si>
  <si>
    <t>Hoàng Thị Xuân</t>
  </si>
  <si>
    <t>Hoàng Phúc Thọ</t>
  </si>
  <si>
    <t>Triệu Phúc Minh</t>
  </si>
  <si>
    <t>Hoàng Phúc Chung</t>
  </si>
  <si>
    <t>Triệu Phúc Vinh</t>
  </si>
  <si>
    <t>Triệu Văn Khách</t>
  </si>
  <si>
    <t>Hoàng Thông Báo</t>
  </si>
  <si>
    <t>Hoàng Hữu Thăng</t>
  </si>
  <si>
    <t>Hoàng Tiến Quý</t>
  </si>
  <si>
    <t>Triệu Thị Mạnh</t>
  </si>
  <si>
    <t>Lường Văn Thành</t>
  </si>
  <si>
    <t>Bàn Hữa Khoa</t>
  </si>
  <si>
    <t>Triệu Thị Liều</t>
  </si>
  <si>
    <t>Hoàng Phúc Đường</t>
  </si>
  <si>
    <t>Triệu Văn Thanh</t>
  </si>
  <si>
    <t>Triệu Hữu Long</t>
  </si>
  <si>
    <t>Hoàng Thông Mạn</t>
  </si>
  <si>
    <t>Triệu Hữu Thăng</t>
  </si>
  <si>
    <t>Triệu Hữu Minh</t>
  </si>
  <si>
    <t>Đợt Cơn bão số 21/8/2025</t>
  </si>
  <si>
    <t>Đinh Văn Chiều</t>
  </si>
  <si>
    <t>Triệu Văn Tuấn</t>
  </si>
  <si>
    <t>Hoàng Phúc Tài</t>
  </si>
  <si>
    <t>Phụ lục 4: TỔNG HỢP  HỖ TRỢ ĐỐI VỚI CÂY LÂM NGHIỆP BỊ THIỆT HẠI DO THIÊN TAI (Thôn Khuổi Nhàng)</t>
  </si>
  <si>
    <t>Phụ lục 1: TỔNG HỢP  HỖ TRỢ ĐỐI VỚI CÂY LÚA BỊ THIỆT HẠI DO THIÊN TAI (Thôn Khuổi Nhàng)</t>
  </si>
  <si>
    <t>Phụ Lục 3: TỔNG HỢP  HỖ TRỢ ĐỐI VỚI CÂY TRỒNG (CÂY HÀNG NĂM) BỊ THIỆT HẠI DO THIÊN TAI (Thôn Khuổi Nhàng)</t>
  </si>
  <si>
    <t>Phụ lục 5: TỔNG HỢP HỖ TRỢ ĐỐI VỚI THỦY SẢN BỊ THIỆT HẠI DO THIÊN TAI (Thôn Khuổi Nhàng)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</si>
</sst>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_);_(* \(#,##0.0\);_(* &quot;-&quot;??_);_(@_)"/>
    <numFmt numFmtId="167" formatCode="_(* #,##0.000_);_(* \(#,##0.000\);_(* &quot;-&quot;???_);_(@_)"/>
    <numFmt numFmtId="169" formatCode="_(* #,##0.000_);_(* \(#,##0.000\);_(* &quot;-&quot;??_);_(@_)"/>
  </numFmts>
  <fonts count="16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64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1" applyNumberFormat="1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0" fillId="3" borderId="0" xfId="0" applyFill="1"/>
    <xf numFmtId="43" fontId="0" fillId="0" borderId="0" xfId="0" applyNumberFormat="1" applyFill="1"/>
    <xf numFmtId="164" fontId="7" fillId="0" borderId="0" xfId="0" applyNumberFormat="1" applyFont="1" applyFill="1"/>
    <xf numFmtId="43" fontId="7" fillId="0" borderId="0" xfId="0" applyNumberFormat="1" applyFont="1" applyFill="1"/>
    <xf numFmtId="0" fontId="0" fillId="2" borderId="0" xfId="0" applyFill="1"/>
    <xf numFmtId="164" fontId="0" fillId="0" borderId="0" xfId="1" applyNumberFormat="1" applyFont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7" fontId="0" fillId="0" borderId="0" xfId="0" applyNumberFormat="1"/>
    <xf numFmtId="0" fontId="11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/>
    <xf numFmtId="164" fontId="6" fillId="0" borderId="1" xfId="0" applyNumberFormat="1" applyFont="1" applyFill="1" applyBorder="1"/>
    <xf numFmtId="166" fontId="6" fillId="0" borderId="1" xfId="1" applyNumberFormat="1" applyFont="1" applyFill="1" applyBorder="1"/>
    <xf numFmtId="166" fontId="7" fillId="0" borderId="0" xfId="1" applyNumberFormat="1" applyFont="1" applyFill="1" applyBorder="1"/>
    <xf numFmtId="166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69" fontId="6" fillId="0" borderId="1" xfId="1" applyNumberFormat="1" applyFont="1" applyFill="1" applyBorder="1"/>
    <xf numFmtId="169" fontId="6" fillId="0" borderId="4" xfId="0" applyNumberFormat="1" applyFont="1" applyFill="1" applyBorder="1" applyAlignment="1">
      <alignment horizontal="left"/>
    </xf>
    <xf numFmtId="169" fontId="6" fillId="0" borderId="5" xfId="0" applyNumberFormat="1" applyFont="1" applyFill="1" applyBorder="1" applyAlignment="1">
      <alignment horizontal="left"/>
    </xf>
    <xf numFmtId="169" fontId="6" fillId="0" borderId="3" xfId="0" applyNumberFormat="1" applyFont="1" applyFill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tabSelected="1" zoomScale="96" zoomScaleNormal="96" workbookViewId="0">
      <pane xSplit="5" ySplit="5" topLeftCell="G6" activePane="bottomRight" state="frozen"/>
      <selection pane="topRight" activeCell="F1" sqref="F1"/>
      <selection pane="bottomLeft" activeCell="A6" sqref="A6"/>
      <selection pane="bottomRight" activeCell="C16" sqref="C16:M17"/>
    </sheetView>
  </sheetViews>
  <sheetFormatPr defaultRowHeight="15.75" x14ac:dyDescent="0.25"/>
  <cols>
    <col min="1" max="1" width="5.625" style="45" customWidth="1"/>
    <col min="2" max="2" width="29.5" customWidth="1"/>
    <col min="3" max="3" width="15" customWidth="1"/>
    <col min="4" max="4" width="16.5" customWidth="1"/>
    <col min="5" max="6" width="0" hidden="1" customWidth="1"/>
    <col min="7" max="7" width="1" hidden="1" customWidth="1"/>
    <col min="8" max="8" width="13.5" customWidth="1"/>
    <col min="9" max="9" width="14.75" customWidth="1"/>
    <col min="10" max="11" width="0" hidden="1" customWidth="1"/>
    <col min="12" max="12" width="0.875" hidden="1" customWidth="1"/>
    <col min="13" max="13" width="13.375" style="28" customWidth="1"/>
    <col min="14" max="14" width="13.75" customWidth="1"/>
    <col min="15" max="63" width="9" style="9"/>
  </cols>
  <sheetData>
    <row r="1" spans="1:63" x14ac:dyDescent="0.25">
      <c r="A1" s="41"/>
    </row>
    <row r="2" spans="1:63" x14ac:dyDescent="0.25">
      <c r="A2" s="76" t="s">
        <v>83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63" x14ac:dyDescent="0.25">
      <c r="A3" s="80" t="str">
        <f>'[1]Lam Nghiep'!$A$3:$N$3</f>
        <v>(Kèm theo Thông báo  số 79/TB-UBND ngày 10/11/2025 của UBND xã Tân Kỳ)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63" ht="19.5" customHeight="1" x14ac:dyDescent="0.25">
      <c r="A4" s="77" t="s">
        <v>0</v>
      </c>
      <c r="B4" s="77" t="s">
        <v>36</v>
      </c>
      <c r="C4" s="77" t="s">
        <v>2</v>
      </c>
      <c r="D4" s="77"/>
      <c r="E4" s="77"/>
      <c r="F4" s="77"/>
      <c r="G4" s="77"/>
      <c r="H4" s="77" t="s">
        <v>3</v>
      </c>
      <c r="I4" s="77"/>
      <c r="J4" s="77"/>
      <c r="K4" s="77"/>
      <c r="L4" s="77"/>
      <c r="M4" s="78" t="s">
        <v>29</v>
      </c>
      <c r="N4" s="79" t="s">
        <v>30</v>
      </c>
      <c r="O4" s="8"/>
      <c r="P4" s="8"/>
      <c r="Q4" s="8"/>
      <c r="R4" s="8"/>
      <c r="S4" s="8"/>
    </row>
    <row r="5" spans="1:63" ht="102.75" customHeight="1" x14ac:dyDescent="0.25">
      <c r="A5" s="77"/>
      <c r="B5" s="77"/>
      <c r="C5" s="43" t="s">
        <v>4</v>
      </c>
      <c r="D5" s="43" t="s">
        <v>53</v>
      </c>
      <c r="E5" s="43" t="s">
        <v>5</v>
      </c>
      <c r="F5" s="77" t="s">
        <v>6</v>
      </c>
      <c r="G5" s="77"/>
      <c r="H5" s="43" t="s">
        <v>4</v>
      </c>
      <c r="I5" s="43" t="s">
        <v>53</v>
      </c>
      <c r="J5" s="43" t="s">
        <v>5</v>
      </c>
      <c r="K5" s="77" t="s">
        <v>6</v>
      </c>
      <c r="L5" s="77"/>
      <c r="M5" s="78"/>
      <c r="N5" s="79"/>
      <c r="O5" s="8"/>
      <c r="P5" s="8"/>
      <c r="Q5" s="8"/>
      <c r="R5" s="8"/>
      <c r="S5" s="8"/>
    </row>
    <row r="6" spans="1:63" ht="16.5" customHeight="1" x14ac:dyDescent="0.25">
      <c r="A6" s="42"/>
      <c r="B6" s="15"/>
      <c r="C6" s="15" t="s">
        <v>8</v>
      </c>
      <c r="D6" s="15" t="s">
        <v>8</v>
      </c>
      <c r="E6" s="15" t="s">
        <v>8</v>
      </c>
      <c r="F6" s="15" t="s">
        <v>8</v>
      </c>
      <c r="G6" s="15" t="s">
        <v>8</v>
      </c>
      <c r="H6" s="15" t="s">
        <v>8</v>
      </c>
      <c r="I6" s="15" t="s">
        <v>8</v>
      </c>
      <c r="J6" s="15" t="s">
        <v>8</v>
      </c>
      <c r="K6" s="15" t="s">
        <v>8</v>
      </c>
      <c r="L6" s="15" t="s">
        <v>8</v>
      </c>
      <c r="M6" s="34" t="s">
        <v>32</v>
      </c>
      <c r="N6" s="35" t="s">
        <v>33</v>
      </c>
      <c r="O6" s="8"/>
      <c r="P6" s="8"/>
      <c r="Q6" s="8"/>
      <c r="R6" s="8"/>
      <c r="S6" s="8"/>
    </row>
    <row r="7" spans="1:63" s="9" customFormat="1" x14ac:dyDescent="0.25">
      <c r="A7" s="42"/>
      <c r="B7" s="46">
        <v>1</v>
      </c>
      <c r="C7" s="46">
        <v>2</v>
      </c>
      <c r="D7" s="46">
        <v>3</v>
      </c>
      <c r="E7" s="46">
        <v>4</v>
      </c>
      <c r="F7" s="46">
        <v>5</v>
      </c>
      <c r="G7" s="46">
        <v>6</v>
      </c>
      <c r="H7" s="46">
        <v>4</v>
      </c>
      <c r="I7" s="46">
        <v>5</v>
      </c>
      <c r="J7" s="46">
        <v>9</v>
      </c>
      <c r="K7" s="46">
        <v>10</v>
      </c>
      <c r="L7" s="46">
        <v>11</v>
      </c>
      <c r="M7" s="47">
        <v>6</v>
      </c>
      <c r="N7" s="48">
        <v>7</v>
      </c>
      <c r="O7" s="8"/>
      <c r="P7" s="8"/>
      <c r="Q7" s="8"/>
      <c r="R7" s="8"/>
      <c r="S7" s="8"/>
    </row>
    <row r="8" spans="1:63" s="23" customFormat="1" ht="18.75" x14ac:dyDescent="0.25">
      <c r="A8" s="43"/>
      <c r="B8" s="31" t="s">
        <v>40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>
        <f t="shared" ref="N8:N15" si="0">(C8+D8+H8+I8)*M8</f>
        <v>0</v>
      </c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</row>
    <row r="9" spans="1:63" s="23" customFormat="1" ht="18.75" x14ac:dyDescent="0.3">
      <c r="A9" s="64"/>
      <c r="B9" s="66" t="s">
        <v>59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8"/>
      <c r="P9" s="8"/>
      <c r="Q9" s="8"/>
      <c r="R9" s="8"/>
      <c r="S9" s="8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s="23" customFormat="1" ht="18.75" x14ac:dyDescent="0.25">
      <c r="A10" s="72">
        <v>1</v>
      </c>
      <c r="B10" s="73" t="s">
        <v>80</v>
      </c>
      <c r="C10" s="14"/>
      <c r="D10" s="14"/>
      <c r="E10" s="14"/>
      <c r="F10" s="14"/>
      <c r="G10" s="14"/>
      <c r="H10" s="14">
        <v>0.97</v>
      </c>
      <c r="I10" s="14"/>
      <c r="J10" s="14"/>
      <c r="K10" s="14"/>
      <c r="L10" s="14"/>
      <c r="M10" s="4">
        <v>4000000</v>
      </c>
      <c r="N10" s="4">
        <f>M10*H10</f>
        <v>3880000</v>
      </c>
      <c r="O10" s="8"/>
      <c r="P10" s="8"/>
      <c r="Q10" s="8"/>
      <c r="R10" s="8"/>
      <c r="S10" s="8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s="23" customFormat="1" ht="18.75" x14ac:dyDescent="0.3">
      <c r="A11" s="64"/>
      <c r="B11" s="66" t="s">
        <v>58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3"/>
      <c r="O11" s="8"/>
      <c r="P11" s="8"/>
      <c r="Q11" s="8"/>
      <c r="R11" s="8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s="27" customFormat="1" ht="18.75" x14ac:dyDescent="0.25">
      <c r="A12" s="42">
        <v>1</v>
      </c>
      <c r="B12" s="33" t="s">
        <v>44</v>
      </c>
      <c r="C12" s="12"/>
      <c r="D12" s="12"/>
      <c r="E12" s="12"/>
      <c r="F12" s="12"/>
      <c r="G12" s="12"/>
      <c r="H12" s="12">
        <v>0.6</v>
      </c>
      <c r="I12" s="12"/>
      <c r="J12" s="12"/>
      <c r="K12" s="12"/>
      <c r="L12" s="12"/>
      <c r="M12" s="13">
        <v>4000000</v>
      </c>
      <c r="N12" s="13">
        <f t="shared" si="0"/>
        <v>2400000</v>
      </c>
      <c r="O12" s="8"/>
      <c r="P12" s="8"/>
      <c r="Q12" s="8"/>
      <c r="R12" s="8"/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</row>
    <row r="13" spans="1:63" s="27" customFormat="1" ht="18.75" x14ac:dyDescent="0.25">
      <c r="A13" s="75">
        <v>2</v>
      </c>
      <c r="B13" s="74" t="s">
        <v>46</v>
      </c>
      <c r="C13" s="12">
        <v>7.0000000000000007E-2</v>
      </c>
      <c r="D13" s="12"/>
      <c r="E13" s="12"/>
      <c r="F13" s="12"/>
      <c r="G13" s="12"/>
      <c r="H13" s="12"/>
      <c r="I13" s="12"/>
      <c r="J13" s="12"/>
      <c r="K13" s="12"/>
      <c r="L13" s="12"/>
      <c r="M13" s="4">
        <v>8000000</v>
      </c>
      <c r="N13" s="13">
        <f t="shared" si="0"/>
        <v>560000</v>
      </c>
      <c r="O13" s="8"/>
      <c r="P13" s="8"/>
      <c r="Q13" s="8"/>
      <c r="R13" s="8"/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</row>
    <row r="14" spans="1:63" s="27" customFormat="1" ht="18.75" x14ac:dyDescent="0.25">
      <c r="A14" s="75"/>
      <c r="B14" s="74"/>
      <c r="C14" s="12"/>
      <c r="D14" s="12">
        <v>0.08</v>
      </c>
      <c r="E14" s="12"/>
      <c r="F14" s="12"/>
      <c r="G14" s="12"/>
      <c r="H14" s="12"/>
      <c r="I14" s="12"/>
      <c r="J14" s="12"/>
      <c r="K14" s="12"/>
      <c r="L14" s="12"/>
      <c r="M14" s="4">
        <v>15000000</v>
      </c>
      <c r="N14" s="13">
        <f t="shared" si="0"/>
        <v>1200000</v>
      </c>
      <c r="O14" s="8"/>
      <c r="P14" s="8"/>
      <c r="Q14" s="8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</row>
    <row r="15" spans="1:63" s="23" customFormat="1" ht="18.75" x14ac:dyDescent="0.25">
      <c r="A15" s="42">
        <v>3</v>
      </c>
      <c r="B15" s="33" t="s">
        <v>51</v>
      </c>
      <c r="C15" s="12">
        <f>0.0001*4500</f>
        <v>0.45</v>
      </c>
      <c r="D15" s="12"/>
      <c r="E15" s="12"/>
      <c r="F15" s="12"/>
      <c r="G15" s="12"/>
      <c r="H15" s="12"/>
      <c r="I15" s="12"/>
      <c r="J15" s="12"/>
      <c r="K15" s="12"/>
      <c r="L15" s="12"/>
      <c r="M15" s="4">
        <v>8000000</v>
      </c>
      <c r="N15" s="13">
        <f t="shared" si="0"/>
        <v>3600000</v>
      </c>
      <c r="O15" s="8"/>
      <c r="P15" s="8"/>
      <c r="Q15" s="8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</row>
    <row r="16" spans="1:63" x14ac:dyDescent="0.25">
      <c r="A16" s="44"/>
      <c r="B16" s="37" t="s">
        <v>52</v>
      </c>
      <c r="C16" s="39">
        <f t="shared" ref="C16:L16" si="1">SUM(C8:C15)</f>
        <v>0.52</v>
      </c>
      <c r="D16" s="39">
        <f t="shared" si="1"/>
        <v>0.08</v>
      </c>
      <c r="E16" s="39">
        <f t="shared" si="1"/>
        <v>0</v>
      </c>
      <c r="F16" s="39">
        <f t="shared" si="1"/>
        <v>0</v>
      </c>
      <c r="G16" s="39">
        <f t="shared" si="1"/>
        <v>0</v>
      </c>
      <c r="H16" s="39">
        <f t="shared" si="1"/>
        <v>1.5699999999999998</v>
      </c>
      <c r="I16" s="39">
        <f t="shared" si="1"/>
        <v>0</v>
      </c>
      <c r="J16" s="39">
        <f t="shared" si="1"/>
        <v>0</v>
      </c>
      <c r="K16" s="39">
        <f t="shared" si="1"/>
        <v>0</v>
      </c>
      <c r="L16" s="39">
        <f t="shared" si="1"/>
        <v>0</v>
      </c>
      <c r="M16" s="39"/>
      <c r="N16" s="38">
        <f>SUM(N8:N15)</f>
        <v>11640000</v>
      </c>
    </row>
    <row r="17" spans="1:14" x14ac:dyDescent="0.25">
      <c r="A17" s="44"/>
      <c r="B17" s="37" t="s">
        <v>54</v>
      </c>
      <c r="C17" s="92">
        <f>C16+D16+H16+I16</f>
        <v>2.17</v>
      </c>
      <c r="D17" s="93"/>
      <c r="E17" s="93"/>
      <c r="F17" s="93"/>
      <c r="G17" s="93"/>
      <c r="H17" s="93"/>
      <c r="I17" s="93"/>
      <c r="J17" s="93"/>
      <c r="K17" s="93"/>
      <c r="L17" s="93"/>
      <c r="M17" s="94"/>
      <c r="N17" s="38"/>
    </row>
    <row r="18" spans="1:14" x14ac:dyDescent="0.25">
      <c r="C18" s="40"/>
      <c r="D18" s="36"/>
      <c r="H18" s="36"/>
      <c r="I18" s="36"/>
      <c r="N18" s="40"/>
    </row>
    <row r="19" spans="1:14" x14ac:dyDescent="0.25">
      <c r="H19" t="s">
        <v>55</v>
      </c>
    </row>
    <row r="20" spans="1:14" x14ac:dyDescent="0.25">
      <c r="N20" s="40"/>
    </row>
    <row r="21" spans="1:14" x14ac:dyDescent="0.25">
      <c r="N21" s="36"/>
    </row>
    <row r="22" spans="1:14" x14ac:dyDescent="0.25">
      <c r="N22" s="36"/>
    </row>
    <row r="23" spans="1:14" x14ac:dyDescent="0.25">
      <c r="N23" s="40"/>
    </row>
  </sheetData>
  <mergeCells count="13">
    <mergeCell ref="C17:M17"/>
    <mergeCell ref="B13:B14"/>
    <mergeCell ref="A13:A14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4"/>
  <sheetViews>
    <sheetView zoomScale="85" zoomScaleNormal="85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D48" sqref="D48"/>
    </sheetView>
  </sheetViews>
  <sheetFormatPr defaultRowHeight="18.75" x14ac:dyDescent="0.3"/>
  <cols>
    <col min="1" max="1" width="6" style="3" customWidth="1"/>
    <col min="2" max="2" width="20.125" style="3" customWidth="1"/>
    <col min="3" max="3" width="8.875" style="3" customWidth="1"/>
    <col min="4" max="4" width="9.75" style="3" customWidth="1"/>
    <col min="5" max="5" width="10.125" style="3" customWidth="1"/>
    <col min="6" max="6" width="10.5" style="3" customWidth="1"/>
    <col min="7" max="7" width="10.875" style="3" customWidth="1"/>
    <col min="8" max="8" width="9.125" style="3" customWidth="1"/>
    <col min="9" max="9" width="17.25" style="3" customWidth="1"/>
    <col min="10" max="10" width="17.375" style="25" customWidth="1"/>
    <col min="11" max="11" width="21" style="22" customWidth="1"/>
    <col min="12" max="12" width="14.25" style="22" bestFit="1" customWidth="1"/>
    <col min="13" max="78" width="9" style="22"/>
    <col min="79" max="16384" width="9" style="3"/>
  </cols>
  <sheetData>
    <row r="1" spans="1:78" x14ac:dyDescent="0.3">
      <c r="A1" s="81" t="s">
        <v>84</v>
      </c>
      <c r="B1" s="81"/>
      <c r="C1" s="81"/>
      <c r="D1" s="81"/>
      <c r="E1" s="81"/>
      <c r="F1" s="81"/>
      <c r="G1" s="81"/>
      <c r="H1" s="81"/>
      <c r="I1" s="81"/>
      <c r="J1" s="81"/>
    </row>
    <row r="2" spans="1:78" ht="21.75" customHeight="1" x14ac:dyDescent="0.3">
      <c r="A2" s="82" t="str">
        <f>'Lam Nghiep'!A3:N3</f>
        <v>(Kèm theo Thông báo  số 79/TB-UBND ngày 10/11/2025 của UBND xã Tân Kỳ)</v>
      </c>
      <c r="B2" s="82"/>
      <c r="C2" s="82"/>
      <c r="D2" s="82"/>
      <c r="E2" s="82"/>
      <c r="F2" s="82"/>
      <c r="G2" s="82"/>
      <c r="H2" s="82"/>
      <c r="I2" s="82"/>
      <c r="J2" s="82"/>
    </row>
    <row r="3" spans="1:78" ht="28.5" customHeight="1" x14ac:dyDescent="0.3">
      <c r="A3" s="79" t="s">
        <v>13</v>
      </c>
      <c r="B3" s="79" t="s">
        <v>36</v>
      </c>
      <c r="C3" s="79" t="s">
        <v>14</v>
      </c>
      <c r="D3" s="79"/>
      <c r="E3" s="79"/>
      <c r="F3" s="83" t="s">
        <v>15</v>
      </c>
      <c r="G3" s="83"/>
      <c r="H3" s="83"/>
      <c r="I3" s="79" t="s">
        <v>29</v>
      </c>
      <c r="J3" s="84" t="s">
        <v>30</v>
      </c>
    </row>
    <row r="4" spans="1:78" ht="15.75" customHeight="1" x14ac:dyDescent="0.3">
      <c r="A4" s="79"/>
      <c r="B4" s="79"/>
      <c r="C4" s="79" t="s">
        <v>16</v>
      </c>
      <c r="D4" s="79"/>
      <c r="E4" s="79"/>
      <c r="F4" s="79" t="s">
        <v>16</v>
      </c>
      <c r="G4" s="79"/>
      <c r="H4" s="79"/>
      <c r="I4" s="79"/>
      <c r="J4" s="84"/>
    </row>
    <row r="5" spans="1:78" ht="72.75" customHeight="1" x14ac:dyDescent="0.3">
      <c r="A5" s="79"/>
      <c r="B5" s="79"/>
      <c r="C5" s="19" t="s">
        <v>18</v>
      </c>
      <c r="D5" s="19" t="s">
        <v>19</v>
      </c>
      <c r="E5" s="19" t="s">
        <v>20</v>
      </c>
      <c r="F5" s="19" t="s">
        <v>24</v>
      </c>
      <c r="G5" s="19" t="s">
        <v>25</v>
      </c>
      <c r="H5" s="19" t="s">
        <v>26</v>
      </c>
      <c r="I5" s="79"/>
      <c r="J5" s="84"/>
    </row>
    <row r="6" spans="1:78" ht="20.25" customHeight="1" x14ac:dyDescent="0.3">
      <c r="A6" s="79"/>
      <c r="B6" s="79"/>
      <c r="C6" s="20" t="s">
        <v>8</v>
      </c>
      <c r="D6" s="20" t="s">
        <v>8</v>
      </c>
      <c r="E6" s="20" t="s">
        <v>8</v>
      </c>
      <c r="F6" s="20" t="s">
        <v>8</v>
      </c>
      <c r="G6" s="20" t="s">
        <v>8</v>
      </c>
      <c r="H6" s="20" t="s">
        <v>8</v>
      </c>
      <c r="I6" s="20" t="s">
        <v>32</v>
      </c>
      <c r="J6" s="35" t="s">
        <v>33</v>
      </c>
    </row>
    <row r="7" spans="1:78" s="58" customFormat="1" ht="14.25" customHeight="1" x14ac:dyDescent="0.3">
      <c r="A7" s="20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35">
        <v>9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</row>
    <row r="8" spans="1:78" ht="23.25" customHeight="1" x14ac:dyDescent="0.3">
      <c r="A8" s="16"/>
      <c r="B8" s="16" t="s">
        <v>40</v>
      </c>
      <c r="C8" s="5"/>
      <c r="D8" s="5"/>
      <c r="E8" s="5"/>
      <c r="F8" s="5"/>
      <c r="G8" s="5"/>
      <c r="H8" s="5"/>
      <c r="I8" s="4">
        <v>10000000</v>
      </c>
      <c r="J8" s="6">
        <f t="shared" ref="J8:J39" si="0">(E8+H8)*I8</f>
        <v>0</v>
      </c>
    </row>
    <row r="9" spans="1:78" ht="23.25" customHeight="1" x14ac:dyDescent="0.3">
      <c r="A9" s="16"/>
      <c r="B9" s="66" t="s">
        <v>59</v>
      </c>
      <c r="C9" s="5"/>
      <c r="D9" s="5"/>
      <c r="E9" s="5"/>
      <c r="F9" s="5"/>
      <c r="G9" s="5"/>
      <c r="H9" s="5"/>
      <c r="I9" s="4"/>
      <c r="J9" s="6"/>
    </row>
    <row r="10" spans="1:78" ht="23.25" customHeight="1" x14ac:dyDescent="0.3">
      <c r="A10" s="12">
        <v>1</v>
      </c>
      <c r="B10" s="5" t="s">
        <v>60</v>
      </c>
      <c r="C10" s="12"/>
      <c r="D10" s="12"/>
      <c r="E10" s="12"/>
      <c r="F10" s="12"/>
      <c r="G10" s="12">
        <f>0.0001*1600</f>
        <v>0.16</v>
      </c>
      <c r="H10" s="12"/>
      <c r="I10" s="4">
        <v>4000000</v>
      </c>
      <c r="J10" s="13">
        <f>G10*I10</f>
        <v>640000</v>
      </c>
    </row>
    <row r="11" spans="1:78" ht="23.25" customHeight="1" x14ac:dyDescent="0.3">
      <c r="A11" s="12">
        <v>2</v>
      </c>
      <c r="B11" s="5" t="s">
        <v>61</v>
      </c>
      <c r="C11" s="12"/>
      <c r="D11" s="12"/>
      <c r="E11" s="12"/>
      <c r="F11" s="12"/>
      <c r="G11" s="12">
        <f>0.0001*400</f>
        <v>0.04</v>
      </c>
      <c r="H11" s="12"/>
      <c r="I11" s="4">
        <v>4000000</v>
      </c>
      <c r="J11" s="13">
        <f t="shared" ref="J11:J30" si="1">G11*I11</f>
        <v>160000</v>
      </c>
    </row>
    <row r="12" spans="1:78" ht="23.25" customHeight="1" x14ac:dyDescent="0.3">
      <c r="A12" s="12">
        <v>3</v>
      </c>
      <c r="B12" s="5" t="s">
        <v>62</v>
      </c>
      <c r="C12" s="12"/>
      <c r="D12" s="12"/>
      <c r="E12" s="12"/>
      <c r="F12" s="12"/>
      <c r="G12" s="12">
        <f>0.0001*200</f>
        <v>0.02</v>
      </c>
      <c r="H12" s="12"/>
      <c r="I12" s="4">
        <v>4000000</v>
      </c>
      <c r="J12" s="13">
        <f t="shared" si="1"/>
        <v>80000</v>
      </c>
    </row>
    <row r="13" spans="1:78" ht="23.25" customHeight="1" x14ac:dyDescent="0.3">
      <c r="A13" s="12">
        <v>4</v>
      </c>
      <c r="B13" s="5" t="s">
        <v>63</v>
      </c>
      <c r="C13" s="12"/>
      <c r="D13" s="12"/>
      <c r="E13" s="12"/>
      <c r="F13" s="12"/>
      <c r="G13" s="12">
        <f>0.0001*600</f>
        <v>6.0000000000000005E-2</v>
      </c>
      <c r="H13" s="12"/>
      <c r="I13" s="4">
        <v>4000000</v>
      </c>
      <c r="J13" s="13">
        <f t="shared" si="1"/>
        <v>240000.00000000003</v>
      </c>
    </row>
    <row r="14" spans="1:78" ht="23.25" customHeight="1" x14ac:dyDescent="0.3">
      <c r="A14" s="12">
        <v>5</v>
      </c>
      <c r="B14" s="5" t="s">
        <v>64</v>
      </c>
      <c r="C14" s="12"/>
      <c r="D14" s="12"/>
      <c r="E14" s="12"/>
      <c r="F14" s="12"/>
      <c r="G14" s="12">
        <f>0.0001*300</f>
        <v>3.0000000000000002E-2</v>
      </c>
      <c r="H14" s="12"/>
      <c r="I14" s="4">
        <v>4000000</v>
      </c>
      <c r="J14" s="13">
        <f t="shared" si="1"/>
        <v>120000.00000000001</v>
      </c>
    </row>
    <row r="15" spans="1:78" ht="23.25" customHeight="1" x14ac:dyDescent="0.3">
      <c r="A15" s="12">
        <v>6</v>
      </c>
      <c r="B15" s="5" t="s">
        <v>65</v>
      </c>
      <c r="C15" s="12"/>
      <c r="D15" s="12"/>
      <c r="E15" s="12"/>
      <c r="F15" s="12"/>
      <c r="G15" s="12">
        <f>0.0001*300</f>
        <v>3.0000000000000002E-2</v>
      </c>
      <c r="H15" s="12"/>
      <c r="I15" s="4">
        <v>4000000</v>
      </c>
      <c r="J15" s="13">
        <f t="shared" si="1"/>
        <v>120000.00000000001</v>
      </c>
    </row>
    <row r="16" spans="1:78" ht="23.25" customHeight="1" x14ac:dyDescent="0.3">
      <c r="A16" s="12">
        <v>7</v>
      </c>
      <c r="B16" s="5" t="s">
        <v>66</v>
      </c>
      <c r="C16" s="12"/>
      <c r="D16" s="12"/>
      <c r="E16" s="12"/>
      <c r="F16" s="12"/>
      <c r="G16" s="12">
        <f>0.0001*300</f>
        <v>3.0000000000000002E-2</v>
      </c>
      <c r="H16" s="12"/>
      <c r="I16" s="4">
        <v>4000000</v>
      </c>
      <c r="J16" s="13">
        <f t="shared" si="1"/>
        <v>120000.00000000001</v>
      </c>
    </row>
    <row r="17" spans="1:10" ht="23.25" customHeight="1" x14ac:dyDescent="0.3">
      <c r="A17" s="12">
        <v>8</v>
      </c>
      <c r="B17" s="5" t="s">
        <v>67</v>
      </c>
      <c r="C17" s="12"/>
      <c r="D17" s="12"/>
      <c r="E17" s="12"/>
      <c r="F17" s="12"/>
      <c r="G17" s="14">
        <f>0.0001*1000</f>
        <v>0.1</v>
      </c>
      <c r="H17" s="12"/>
      <c r="I17" s="4">
        <v>4000000</v>
      </c>
      <c r="J17" s="13">
        <f t="shared" si="1"/>
        <v>400000</v>
      </c>
    </row>
    <row r="18" spans="1:10" ht="23.25" customHeight="1" x14ac:dyDescent="0.3">
      <c r="A18" s="12">
        <v>9</v>
      </c>
      <c r="B18" s="5" t="s">
        <v>41</v>
      </c>
      <c r="C18" s="5"/>
      <c r="D18" s="5"/>
      <c r="E18" s="5"/>
      <c r="F18" s="5"/>
      <c r="G18" s="14">
        <f>0.0001*600</f>
        <v>6.0000000000000005E-2</v>
      </c>
      <c r="H18" s="5"/>
      <c r="I18" s="4">
        <v>4000000</v>
      </c>
      <c r="J18" s="13">
        <f t="shared" si="1"/>
        <v>240000.00000000003</v>
      </c>
    </row>
    <row r="19" spans="1:10" ht="23.25" customHeight="1" x14ac:dyDescent="0.3">
      <c r="A19" s="12">
        <v>10</v>
      </c>
      <c r="B19" s="5" t="s">
        <v>42</v>
      </c>
      <c r="C19" s="5"/>
      <c r="D19" s="5"/>
      <c r="E19" s="5"/>
      <c r="F19" s="5"/>
      <c r="G19" s="14">
        <f>0.0001*500</f>
        <v>0.05</v>
      </c>
      <c r="H19" s="5"/>
      <c r="I19" s="4">
        <v>4000000</v>
      </c>
      <c r="J19" s="13">
        <f t="shared" si="1"/>
        <v>200000</v>
      </c>
    </row>
    <row r="20" spans="1:10" ht="23.25" customHeight="1" x14ac:dyDescent="0.3">
      <c r="A20" s="12">
        <v>11</v>
      </c>
      <c r="B20" s="5" t="s">
        <v>68</v>
      </c>
      <c r="C20" s="5"/>
      <c r="D20" s="5"/>
      <c r="E20" s="5"/>
      <c r="F20" s="5"/>
      <c r="G20" s="14">
        <f>0.0001*500</f>
        <v>0.05</v>
      </c>
      <c r="H20" s="5"/>
      <c r="I20" s="4">
        <v>4000000</v>
      </c>
      <c r="J20" s="13">
        <f t="shared" si="1"/>
        <v>200000</v>
      </c>
    </row>
    <row r="21" spans="1:10" ht="23.25" customHeight="1" x14ac:dyDescent="0.3">
      <c r="A21" s="12">
        <v>12</v>
      </c>
      <c r="B21" s="5" t="s">
        <v>69</v>
      </c>
      <c r="C21" s="5"/>
      <c r="D21" s="14"/>
      <c r="E21" s="5"/>
      <c r="F21" s="5"/>
      <c r="G21" s="14">
        <f>0.0001*400</f>
        <v>0.04</v>
      </c>
      <c r="H21" s="5"/>
      <c r="I21" s="4">
        <v>4000000</v>
      </c>
      <c r="J21" s="13">
        <f t="shared" si="1"/>
        <v>160000</v>
      </c>
    </row>
    <row r="22" spans="1:10" ht="23.25" customHeight="1" x14ac:dyDescent="0.3">
      <c r="A22" s="12">
        <v>13</v>
      </c>
      <c r="B22" s="5" t="s">
        <v>43</v>
      </c>
      <c r="C22" s="5"/>
      <c r="D22" s="5"/>
      <c r="E22" s="5"/>
      <c r="F22" s="5"/>
      <c r="G22" s="14">
        <f>0.0001*1000</f>
        <v>0.1</v>
      </c>
      <c r="H22" s="5"/>
      <c r="I22" s="4">
        <v>4000000</v>
      </c>
      <c r="J22" s="13">
        <f t="shared" si="1"/>
        <v>400000</v>
      </c>
    </row>
    <row r="23" spans="1:10" ht="23.25" customHeight="1" x14ac:dyDescent="0.3">
      <c r="A23" s="12">
        <v>14</v>
      </c>
      <c r="B23" s="5" t="s">
        <v>70</v>
      </c>
      <c r="C23" s="5"/>
      <c r="D23" s="5"/>
      <c r="E23" s="5"/>
      <c r="F23" s="5"/>
      <c r="G23" s="21">
        <f>0.0001*450</f>
        <v>4.5000000000000005E-2</v>
      </c>
      <c r="H23" s="5"/>
      <c r="I23" s="4">
        <v>4000000</v>
      </c>
      <c r="J23" s="13">
        <f t="shared" si="1"/>
        <v>180000.00000000003</v>
      </c>
    </row>
    <row r="24" spans="1:10" ht="23.25" customHeight="1" x14ac:dyDescent="0.3">
      <c r="A24" s="12">
        <v>15</v>
      </c>
      <c r="B24" s="5" t="s">
        <v>71</v>
      </c>
      <c r="C24" s="5"/>
      <c r="D24" s="5"/>
      <c r="E24" s="5"/>
      <c r="F24" s="5"/>
      <c r="G24" s="14">
        <f>0.0001*200</f>
        <v>0.02</v>
      </c>
      <c r="H24" s="5"/>
      <c r="I24" s="4">
        <v>4000000</v>
      </c>
      <c r="J24" s="13">
        <f>G24*I24</f>
        <v>80000</v>
      </c>
    </row>
    <row r="25" spans="1:10" ht="23.25" customHeight="1" x14ac:dyDescent="0.3">
      <c r="A25" s="12">
        <v>16</v>
      </c>
      <c r="B25" s="5" t="s">
        <v>72</v>
      </c>
      <c r="C25" s="5"/>
      <c r="D25" s="14">
        <f>0.0001*200</f>
        <v>0.02</v>
      </c>
      <c r="E25" s="5"/>
      <c r="F25" s="5"/>
      <c r="G25" s="14"/>
      <c r="H25" s="5"/>
      <c r="I25" s="4">
        <v>8000000</v>
      </c>
      <c r="J25" s="13">
        <f>D25*I25</f>
        <v>160000</v>
      </c>
    </row>
    <row r="26" spans="1:10" ht="23.25" customHeight="1" x14ac:dyDescent="0.3">
      <c r="A26" s="12">
        <v>17</v>
      </c>
      <c r="B26" s="5" t="s">
        <v>73</v>
      </c>
      <c r="C26" s="5"/>
      <c r="D26" s="5"/>
      <c r="E26" s="5"/>
      <c r="F26" s="5"/>
      <c r="G26" s="14">
        <f>0.0001*200</f>
        <v>0.02</v>
      </c>
      <c r="H26" s="5"/>
      <c r="I26" s="4">
        <v>4000000</v>
      </c>
      <c r="J26" s="13">
        <f>G26*I26</f>
        <v>80000</v>
      </c>
    </row>
    <row r="27" spans="1:10" ht="23.25" customHeight="1" x14ac:dyDescent="0.3">
      <c r="A27" s="12">
        <v>18</v>
      </c>
      <c r="B27" s="5" t="s">
        <v>74</v>
      </c>
      <c r="C27" s="5"/>
      <c r="D27" s="5"/>
      <c r="E27" s="5"/>
      <c r="F27" s="5"/>
      <c r="G27" s="14">
        <f>0.0001*1500</f>
        <v>0.15</v>
      </c>
      <c r="H27" s="5"/>
      <c r="I27" s="4">
        <v>4000000</v>
      </c>
      <c r="J27" s="13">
        <f t="shared" si="1"/>
        <v>600000</v>
      </c>
    </row>
    <row r="28" spans="1:10" ht="23.25" customHeight="1" x14ac:dyDescent="0.3">
      <c r="A28" s="12">
        <v>19</v>
      </c>
      <c r="B28" s="5" t="s">
        <v>44</v>
      </c>
      <c r="C28" s="5"/>
      <c r="D28" s="5"/>
      <c r="E28" s="5"/>
      <c r="F28" s="5"/>
      <c r="G28" s="14">
        <f>0.0001*600</f>
        <v>6.0000000000000005E-2</v>
      </c>
      <c r="H28" s="5"/>
      <c r="I28" s="4">
        <v>4000000</v>
      </c>
      <c r="J28" s="13">
        <f t="shared" si="1"/>
        <v>240000.00000000003</v>
      </c>
    </row>
    <row r="29" spans="1:10" ht="23.25" customHeight="1" x14ac:dyDescent="0.3">
      <c r="A29" s="12">
        <v>20</v>
      </c>
      <c r="B29" s="5" t="s">
        <v>75</v>
      </c>
      <c r="C29" s="5"/>
      <c r="D29" s="5"/>
      <c r="E29" s="5"/>
      <c r="F29" s="5"/>
      <c r="G29" s="14">
        <f>0.0001*(300+300)</f>
        <v>6.0000000000000005E-2</v>
      </c>
      <c r="H29" s="5"/>
      <c r="I29" s="4">
        <v>4000000</v>
      </c>
      <c r="J29" s="13">
        <f t="shared" si="1"/>
        <v>240000.00000000003</v>
      </c>
    </row>
    <row r="30" spans="1:10" ht="23.25" customHeight="1" x14ac:dyDescent="0.3">
      <c r="A30" s="12">
        <v>21</v>
      </c>
      <c r="B30" s="5" t="s">
        <v>76</v>
      </c>
      <c r="C30" s="5"/>
      <c r="D30" s="5"/>
      <c r="E30" s="5"/>
      <c r="F30" s="5"/>
      <c r="G30" s="14">
        <f>0.0001*800</f>
        <v>0.08</v>
      </c>
      <c r="H30" s="5"/>
      <c r="I30" s="4">
        <v>4000000</v>
      </c>
      <c r="J30" s="13">
        <f t="shared" si="1"/>
        <v>320000</v>
      </c>
    </row>
    <row r="31" spans="1:10" ht="23.25" customHeight="1" x14ac:dyDescent="0.3">
      <c r="A31" s="12">
        <v>22</v>
      </c>
      <c r="B31" s="5" t="s">
        <v>77</v>
      </c>
      <c r="C31" s="5"/>
      <c r="D31" s="5"/>
      <c r="E31" s="5"/>
      <c r="F31" s="5"/>
      <c r="G31" s="14">
        <f>0.0001*300</f>
        <v>3.0000000000000002E-2</v>
      </c>
      <c r="H31" s="5"/>
      <c r="I31" s="4">
        <v>4000000</v>
      </c>
      <c r="J31" s="13">
        <f>G31*I31</f>
        <v>120000.00000000001</v>
      </c>
    </row>
    <row r="32" spans="1:10" ht="23.25" customHeight="1" x14ac:dyDescent="0.3">
      <c r="A32" s="12">
        <v>23</v>
      </c>
      <c r="B32" s="5" t="s">
        <v>45</v>
      </c>
      <c r="C32" s="5"/>
      <c r="D32" s="5"/>
      <c r="E32" s="5"/>
      <c r="F32" s="5"/>
      <c r="G32" s="21">
        <f>0.0001*350</f>
        <v>3.5000000000000003E-2</v>
      </c>
      <c r="H32" s="5"/>
      <c r="I32" s="4">
        <v>4000000</v>
      </c>
      <c r="J32" s="13">
        <f>G32*I32</f>
        <v>140000</v>
      </c>
    </row>
    <row r="33" spans="1:78" ht="23.25" customHeight="1" x14ac:dyDescent="0.3">
      <c r="A33" s="16"/>
      <c r="B33" s="66" t="s">
        <v>58</v>
      </c>
      <c r="C33" s="5"/>
      <c r="D33" s="5"/>
      <c r="E33" s="5"/>
      <c r="F33" s="5"/>
      <c r="G33" s="5"/>
      <c r="H33" s="5"/>
      <c r="I33" s="4"/>
      <c r="J33" s="6"/>
    </row>
    <row r="34" spans="1:78" ht="23.25" customHeight="1" x14ac:dyDescent="0.3">
      <c r="A34" s="5">
        <v>1</v>
      </c>
      <c r="B34" s="5" t="s">
        <v>41</v>
      </c>
      <c r="C34" s="5"/>
      <c r="D34" s="5"/>
      <c r="E34" s="5"/>
      <c r="F34" s="5"/>
      <c r="G34" s="5"/>
      <c r="H34" s="5">
        <v>0.03</v>
      </c>
      <c r="I34" s="17">
        <v>5000000</v>
      </c>
      <c r="J34" s="6">
        <f t="shared" si="0"/>
        <v>150000</v>
      </c>
      <c r="L34" s="22">
        <f>135.9+164.4</f>
        <v>300.3</v>
      </c>
    </row>
    <row r="35" spans="1:78" ht="23.25" customHeight="1" x14ac:dyDescent="0.3">
      <c r="A35" s="5">
        <v>2</v>
      </c>
      <c r="B35" s="5" t="s">
        <v>43</v>
      </c>
      <c r="C35" s="5"/>
      <c r="D35" s="5"/>
      <c r="E35" s="5">
        <v>8.77E-2</v>
      </c>
      <c r="F35" s="5"/>
      <c r="G35" s="5"/>
      <c r="H35" s="5"/>
      <c r="I35" s="4">
        <v>10000000</v>
      </c>
      <c r="J35" s="6">
        <f t="shared" si="0"/>
        <v>877000</v>
      </c>
    </row>
    <row r="36" spans="1:78" ht="23.25" customHeight="1" x14ac:dyDescent="0.3">
      <c r="A36" s="5">
        <v>3</v>
      </c>
      <c r="B36" s="5" t="s">
        <v>45</v>
      </c>
      <c r="C36" s="5"/>
      <c r="D36" s="5"/>
      <c r="E36" s="5">
        <v>2.52E-2</v>
      </c>
      <c r="F36" s="5"/>
      <c r="G36" s="5"/>
      <c r="H36" s="5"/>
      <c r="I36" s="4">
        <v>10000000</v>
      </c>
      <c r="J36" s="6">
        <f t="shared" si="0"/>
        <v>252000</v>
      </c>
    </row>
    <row r="37" spans="1:78" ht="23.25" customHeight="1" x14ac:dyDescent="0.3">
      <c r="A37" s="5">
        <v>4</v>
      </c>
      <c r="B37" s="5" t="s">
        <v>48</v>
      </c>
      <c r="C37" s="5"/>
      <c r="D37" s="5"/>
      <c r="E37" s="5">
        <f>0.0001*1268.4</f>
        <v>0.12684000000000001</v>
      </c>
      <c r="F37" s="5"/>
      <c r="G37" s="5"/>
      <c r="H37" s="5"/>
      <c r="I37" s="4">
        <v>10000000</v>
      </c>
      <c r="J37" s="6">
        <f t="shared" si="0"/>
        <v>1268400</v>
      </c>
    </row>
    <row r="38" spans="1:78" ht="23.25" customHeight="1" x14ac:dyDescent="0.3">
      <c r="A38" s="5">
        <v>5</v>
      </c>
      <c r="B38" s="5" t="s">
        <v>49</v>
      </c>
      <c r="C38" s="5"/>
      <c r="D38" s="5"/>
      <c r="E38" s="5">
        <v>0.05</v>
      </c>
      <c r="F38" s="5"/>
      <c r="G38" s="5"/>
      <c r="H38" s="5"/>
      <c r="I38" s="4">
        <v>10000000</v>
      </c>
      <c r="J38" s="6">
        <f t="shared" si="0"/>
        <v>500000</v>
      </c>
    </row>
    <row r="39" spans="1:78" ht="23.25" customHeight="1" x14ac:dyDescent="0.3">
      <c r="A39" s="5">
        <v>6</v>
      </c>
      <c r="B39" s="5" t="s">
        <v>42</v>
      </c>
      <c r="C39" s="5"/>
      <c r="D39" s="5"/>
      <c r="E39" s="5">
        <v>1.24E-2</v>
      </c>
      <c r="F39" s="5"/>
      <c r="G39" s="5"/>
      <c r="H39" s="5"/>
      <c r="I39" s="4">
        <v>10000000</v>
      </c>
      <c r="J39" s="6">
        <f t="shared" si="0"/>
        <v>124000</v>
      </c>
    </row>
    <row r="40" spans="1:78" s="55" customFormat="1" x14ac:dyDescent="0.3">
      <c r="A40" s="53"/>
      <c r="B40" s="53" t="s">
        <v>52</v>
      </c>
      <c r="C40" s="88">
        <f>SUM(C10:C39)</f>
        <v>0</v>
      </c>
      <c r="D40" s="88">
        <f t="shared" ref="D40:H40" si="2">SUM(D10:D39)</f>
        <v>0.02</v>
      </c>
      <c r="E40" s="88">
        <f t="shared" si="2"/>
        <v>0.30214000000000002</v>
      </c>
      <c r="F40" s="88">
        <f t="shared" si="2"/>
        <v>0</v>
      </c>
      <c r="G40" s="88">
        <f t="shared" si="2"/>
        <v>1.2700000000000005</v>
      </c>
      <c r="H40" s="88">
        <f t="shared" si="2"/>
        <v>0.03</v>
      </c>
      <c r="I40" s="53"/>
      <c r="J40" s="56">
        <f>SUM(J8:J39)</f>
        <v>8411400</v>
      </c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</row>
    <row r="41" spans="1:78" x14ac:dyDescent="0.3">
      <c r="A41" s="16"/>
      <c r="B41" s="16" t="s">
        <v>56</v>
      </c>
      <c r="C41" s="89">
        <f>E40+H40</f>
        <v>0.33213999999999999</v>
      </c>
      <c r="D41" s="90"/>
      <c r="E41" s="90"/>
      <c r="F41" s="90"/>
      <c r="G41" s="90"/>
      <c r="H41" s="91"/>
      <c r="I41" s="16"/>
      <c r="J41" s="52"/>
    </row>
    <row r="44" spans="1:78" x14ac:dyDescent="0.3">
      <c r="E44" s="25"/>
    </row>
  </sheetData>
  <mergeCells count="11">
    <mergeCell ref="C41:H41"/>
    <mergeCell ref="A1:J1"/>
    <mergeCell ref="A2:J2"/>
    <mergeCell ref="F4:H4"/>
    <mergeCell ref="C3:E3"/>
    <mergeCell ref="F3:H3"/>
    <mergeCell ref="C4:E4"/>
    <mergeCell ref="I3:I5"/>
    <mergeCell ref="J3:J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zoomScale="77" zoomScaleNormal="77" workbookViewId="0">
      <selection activeCell="E23" sqref="E23"/>
    </sheetView>
  </sheetViews>
  <sheetFormatPr defaultRowHeight="18.75" x14ac:dyDescent="0.3"/>
  <cols>
    <col min="1" max="1" width="4.625" style="3" customWidth="1"/>
    <col min="2" max="2" width="30.625" style="3" customWidth="1"/>
    <col min="3" max="3" width="20" style="3" customWidth="1"/>
    <col min="4" max="5" width="16.875" style="3" customWidth="1"/>
    <col min="6" max="6" width="17.875" style="3" customWidth="1"/>
    <col min="7" max="7" width="19.125" style="3" customWidth="1"/>
    <col min="8" max="8" width="15.5" style="3" customWidth="1"/>
    <col min="9" max="9" width="15.875" style="25" bestFit="1" customWidth="1"/>
    <col min="10" max="10" width="16.25" style="3" bestFit="1" customWidth="1"/>
    <col min="11" max="11" width="9" style="3"/>
    <col min="12" max="12" width="17.5" style="3" bestFit="1" customWidth="1"/>
    <col min="13" max="13" width="12" style="3" bestFit="1" customWidth="1"/>
    <col min="14" max="14" width="13.125" style="3" customWidth="1"/>
    <col min="15" max="15" width="13.5" style="3" customWidth="1"/>
    <col min="16" max="48" width="9" style="3"/>
    <col min="49" max="16384" width="9" style="2"/>
  </cols>
  <sheetData>
    <row r="1" spans="1:48" x14ac:dyDescent="0.3">
      <c r="A1" s="81" t="s">
        <v>85</v>
      </c>
      <c r="B1" s="81"/>
      <c r="C1" s="81"/>
      <c r="D1" s="81"/>
      <c r="E1" s="81"/>
      <c r="F1" s="81"/>
      <c r="G1" s="81"/>
      <c r="H1" s="81"/>
      <c r="I1" s="81"/>
      <c r="J1" s="81"/>
    </row>
    <row r="2" spans="1:48" ht="21" customHeight="1" x14ac:dyDescent="0.3">
      <c r="A2" s="85" t="str">
        <f>'Lam Nghiep'!A3:N3</f>
        <v>(Kèm theo Thông báo  số 79/TB-UBND ngày 10/11/2025 của UBND xã Tân Kỳ)</v>
      </c>
      <c r="B2" s="85"/>
      <c r="C2" s="85"/>
      <c r="D2" s="85"/>
      <c r="E2" s="85"/>
      <c r="F2" s="85"/>
      <c r="G2" s="85"/>
      <c r="H2" s="85"/>
      <c r="I2" s="85"/>
      <c r="J2" s="85"/>
    </row>
    <row r="3" spans="1:48" ht="19.5" customHeight="1" x14ac:dyDescent="0.3">
      <c r="A3" s="79" t="s">
        <v>13</v>
      </c>
      <c r="B3" s="79" t="s">
        <v>39</v>
      </c>
      <c r="C3" s="79" t="s">
        <v>14</v>
      </c>
      <c r="D3" s="79"/>
      <c r="E3" s="79"/>
      <c r="F3" s="79" t="s">
        <v>15</v>
      </c>
      <c r="G3" s="79"/>
      <c r="H3" s="79"/>
      <c r="I3" s="84" t="s">
        <v>34</v>
      </c>
      <c r="J3" s="79" t="s">
        <v>30</v>
      </c>
      <c r="K3" s="11"/>
      <c r="L3" s="11"/>
      <c r="M3" s="11"/>
      <c r="N3" s="11"/>
      <c r="O3" s="11"/>
    </row>
    <row r="4" spans="1:48" ht="15.75" customHeight="1" x14ac:dyDescent="0.3">
      <c r="A4" s="79"/>
      <c r="B4" s="79"/>
      <c r="C4" s="79" t="s">
        <v>17</v>
      </c>
      <c r="D4" s="79"/>
      <c r="E4" s="79"/>
      <c r="F4" s="79" t="s">
        <v>17</v>
      </c>
      <c r="G4" s="79"/>
      <c r="H4" s="79"/>
      <c r="I4" s="84"/>
      <c r="J4" s="79"/>
      <c r="K4" s="11"/>
      <c r="L4" s="11"/>
      <c r="M4" s="11"/>
      <c r="N4" s="11"/>
      <c r="O4" s="11"/>
    </row>
    <row r="5" spans="1:48" ht="79.5" customHeight="1" x14ac:dyDescent="0.3">
      <c r="A5" s="79"/>
      <c r="B5" s="79"/>
      <c r="C5" s="19" t="s">
        <v>21</v>
      </c>
      <c r="D5" s="19" t="s">
        <v>22</v>
      </c>
      <c r="E5" s="19" t="s">
        <v>23</v>
      </c>
      <c r="F5" s="19" t="s">
        <v>21</v>
      </c>
      <c r="G5" s="19" t="s">
        <v>27</v>
      </c>
      <c r="H5" s="19" t="s">
        <v>28</v>
      </c>
      <c r="I5" s="84"/>
      <c r="J5" s="79"/>
      <c r="K5" s="11"/>
      <c r="L5" s="11"/>
      <c r="M5" s="11"/>
      <c r="N5" s="11"/>
      <c r="O5" s="11"/>
    </row>
    <row r="6" spans="1:48" s="61" customFormat="1" ht="19.5" customHeight="1" x14ac:dyDescent="0.3">
      <c r="A6" s="20"/>
      <c r="B6" s="20"/>
      <c r="C6" s="20" t="s">
        <v>8</v>
      </c>
      <c r="D6" s="20" t="s">
        <v>8</v>
      </c>
      <c r="E6" s="20" t="s">
        <v>8</v>
      </c>
      <c r="F6" s="20" t="s">
        <v>8</v>
      </c>
      <c r="G6" s="20" t="s">
        <v>8</v>
      </c>
      <c r="H6" s="20" t="s">
        <v>8</v>
      </c>
      <c r="I6" s="35" t="s">
        <v>37</v>
      </c>
      <c r="J6" s="20" t="s">
        <v>38</v>
      </c>
      <c r="K6" s="60"/>
      <c r="L6" s="60"/>
      <c r="M6" s="60"/>
      <c r="N6" s="60"/>
      <c r="O6" s="60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</row>
    <row r="7" spans="1:48" ht="14.25" customHeight="1" x14ac:dyDescent="0.3">
      <c r="A7" s="12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35">
        <v>8</v>
      </c>
      <c r="J7" s="20">
        <v>9</v>
      </c>
      <c r="K7" s="11"/>
      <c r="L7" s="11"/>
      <c r="M7" s="11"/>
      <c r="N7" s="11"/>
      <c r="O7" s="11"/>
    </row>
    <row r="8" spans="1:48" x14ac:dyDescent="0.3">
      <c r="A8" s="50"/>
      <c r="B8" s="49" t="s">
        <v>40</v>
      </c>
      <c r="C8" s="5"/>
      <c r="D8" s="5"/>
      <c r="E8" s="5"/>
      <c r="F8" s="5"/>
      <c r="G8" s="5"/>
      <c r="H8" s="5"/>
      <c r="I8" s="6"/>
      <c r="J8" s="6">
        <f t="shared" ref="J8:J13" si="0">(C8+D8+E8+F8+G8+H8)*I8</f>
        <v>0</v>
      </c>
      <c r="L8" s="26"/>
    </row>
    <row r="9" spans="1:48" x14ac:dyDescent="0.3">
      <c r="A9" s="50"/>
      <c r="B9" s="66" t="s">
        <v>79</v>
      </c>
      <c r="C9" s="5"/>
      <c r="D9" s="5"/>
      <c r="E9" s="5"/>
      <c r="F9" s="5"/>
      <c r="G9" s="5"/>
      <c r="H9" s="5"/>
      <c r="I9" s="6"/>
      <c r="J9" s="6"/>
      <c r="L9" s="26"/>
    </row>
    <row r="10" spans="1:48" x14ac:dyDescent="0.3">
      <c r="A10" s="12">
        <v>1</v>
      </c>
      <c r="B10" s="67" t="s">
        <v>43</v>
      </c>
      <c r="C10" s="12">
        <f>0.0001*150</f>
        <v>1.5000000000000001E-2</v>
      </c>
      <c r="D10" s="12"/>
      <c r="E10" s="12"/>
      <c r="F10" s="12"/>
      <c r="G10" s="12"/>
      <c r="H10" s="12"/>
      <c r="I10" s="4">
        <v>6000000</v>
      </c>
      <c r="J10" s="13">
        <f>I10*C10</f>
        <v>90000</v>
      </c>
      <c r="L10" s="26"/>
    </row>
    <row r="11" spans="1:48" x14ac:dyDescent="0.3">
      <c r="A11" s="12">
        <v>2</v>
      </c>
      <c r="B11" s="68" t="s">
        <v>78</v>
      </c>
      <c r="C11" s="21">
        <f>0.0001*300</f>
        <v>3.0000000000000002E-2</v>
      </c>
      <c r="D11" s="12"/>
      <c r="E11" s="12"/>
      <c r="F11" s="12"/>
      <c r="G11" s="12"/>
      <c r="H11" s="12"/>
      <c r="I11" s="4">
        <v>6000000</v>
      </c>
      <c r="J11" s="13">
        <f>I11*C11</f>
        <v>180000</v>
      </c>
      <c r="L11" s="26"/>
    </row>
    <row r="12" spans="1:48" x14ac:dyDescent="0.3">
      <c r="A12" s="50"/>
      <c r="B12" s="66" t="s">
        <v>58</v>
      </c>
      <c r="C12" s="5"/>
      <c r="D12" s="5"/>
      <c r="E12" s="5"/>
      <c r="F12" s="5"/>
      <c r="G12" s="5"/>
      <c r="H12" s="5"/>
      <c r="I12" s="6"/>
      <c r="J12" s="6"/>
      <c r="L12" s="26"/>
    </row>
    <row r="13" spans="1:48" x14ac:dyDescent="0.3">
      <c r="A13" s="50">
        <v>1</v>
      </c>
      <c r="B13" s="59" t="s">
        <v>43</v>
      </c>
      <c r="C13" s="5"/>
      <c r="D13" s="5"/>
      <c r="E13" s="5">
        <v>1.38E-2</v>
      </c>
      <c r="F13" s="5"/>
      <c r="G13" s="5"/>
      <c r="H13" s="5"/>
      <c r="I13" s="17">
        <v>15000000</v>
      </c>
      <c r="J13" s="6">
        <f t="shared" si="0"/>
        <v>207000</v>
      </c>
    </row>
    <row r="14" spans="1:48" s="18" customFormat="1" x14ac:dyDescent="0.3">
      <c r="A14" s="16"/>
      <c r="B14" s="16" t="s">
        <v>52</v>
      </c>
      <c r="C14" s="16">
        <f t="shared" ref="C14:H14" si="1">SUM(C8:C13)</f>
        <v>4.5000000000000005E-2</v>
      </c>
      <c r="D14" s="16">
        <f t="shared" si="1"/>
        <v>0</v>
      </c>
      <c r="E14" s="16">
        <f t="shared" si="1"/>
        <v>1.38E-2</v>
      </c>
      <c r="F14" s="16">
        <f t="shared" si="1"/>
        <v>0</v>
      </c>
      <c r="G14" s="16">
        <f t="shared" si="1"/>
        <v>0</v>
      </c>
      <c r="H14" s="16">
        <f t="shared" si="1"/>
        <v>0</v>
      </c>
      <c r="I14" s="52"/>
      <c r="J14" s="52">
        <f>SUM(J8:J13)</f>
        <v>477000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</row>
    <row r="15" spans="1:48" s="18" customFormat="1" x14ac:dyDescent="0.3">
      <c r="A15" s="16"/>
      <c r="B15" s="16" t="s">
        <v>57</v>
      </c>
      <c r="C15" s="86">
        <f>C14+D14+E14+F14+G14+H14</f>
        <v>5.8800000000000005E-2</v>
      </c>
      <c r="D15" s="86"/>
      <c r="E15" s="86"/>
      <c r="F15" s="86"/>
      <c r="G15" s="86"/>
      <c r="H15" s="86"/>
      <c r="I15" s="52"/>
      <c r="J15" s="16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</row>
    <row r="18" spans="10:10" x14ac:dyDescent="0.3">
      <c r="J18" s="25"/>
    </row>
    <row r="19" spans="10:10" x14ac:dyDescent="0.3">
      <c r="J19" s="25"/>
    </row>
    <row r="20" spans="10:10" x14ac:dyDescent="0.3">
      <c r="J20" s="25"/>
    </row>
    <row r="29" spans="10:10" x14ac:dyDescent="0.3">
      <c r="J29" s="25"/>
    </row>
    <row r="30" spans="10:10" x14ac:dyDescent="0.3">
      <c r="J30" s="25"/>
    </row>
    <row r="31" spans="10:10" x14ac:dyDescent="0.3">
      <c r="J31" s="25"/>
    </row>
    <row r="32" spans="10:10" x14ac:dyDescent="0.3">
      <c r="J32" s="25"/>
    </row>
    <row r="33" spans="10:10" x14ac:dyDescent="0.3">
      <c r="J33" s="25"/>
    </row>
    <row r="34" spans="10:10" x14ac:dyDescent="0.3">
      <c r="J34" s="25">
        <f>SUM(J29:J33)</f>
        <v>0</v>
      </c>
    </row>
  </sheetData>
  <mergeCells count="11">
    <mergeCell ref="A2:J2"/>
    <mergeCell ref="C15:H15"/>
    <mergeCell ref="A1:J1"/>
    <mergeCell ref="I3:I5"/>
    <mergeCell ref="J3:J5"/>
    <mergeCell ref="F4:H4"/>
    <mergeCell ref="A3:A5"/>
    <mergeCell ref="B3:B5"/>
    <mergeCell ref="C3:E3"/>
    <mergeCell ref="F3:H3"/>
    <mergeCell ref="C4:E4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pane ySplit="6" topLeftCell="A10" activePane="bottomLeft" state="frozen"/>
      <selection pane="bottomLeft" activeCell="E4" sqref="E4:E5"/>
    </sheetView>
  </sheetViews>
  <sheetFormatPr defaultRowHeight="15.75" x14ac:dyDescent="0.25"/>
  <cols>
    <col min="1" max="1" width="6.125" customWidth="1"/>
    <col min="2" max="2" width="22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3.375" customWidth="1"/>
    <col min="8" max="8" width="13.25" customWidth="1"/>
    <col min="9" max="9" width="8.125" customWidth="1"/>
    <col min="10" max="10" width="12.125" customWidth="1"/>
    <col min="11" max="11" width="10.75" customWidth="1"/>
    <col min="12" max="12" width="14.75" bestFit="1" customWidth="1"/>
    <col min="13" max="13" width="19" customWidth="1"/>
  </cols>
  <sheetData>
    <row r="1" spans="1:12" x14ac:dyDescent="0.25">
      <c r="A1" s="1"/>
    </row>
    <row r="2" spans="1:12" x14ac:dyDescent="0.25">
      <c r="A2" s="76" t="s">
        <v>86</v>
      </c>
      <c r="B2" s="76"/>
      <c r="C2" s="76"/>
      <c r="D2" s="76"/>
      <c r="E2" s="76"/>
      <c r="F2" s="76"/>
      <c r="G2" s="76"/>
      <c r="H2" s="76"/>
      <c r="I2" s="76"/>
    </row>
    <row r="3" spans="1:12" x14ac:dyDescent="0.25">
      <c r="A3" s="87" t="str">
        <f>'Hang nam'!A2:J2</f>
        <v>(Kèm theo Thông báo  số 79/TB-UBND ngày 10/11/2025 của UBND xã Tân Kỳ)</v>
      </c>
      <c r="B3" s="87"/>
      <c r="C3" s="87"/>
      <c r="D3" s="87"/>
      <c r="E3" s="87"/>
      <c r="F3" s="87"/>
      <c r="G3" s="87"/>
      <c r="H3" s="87"/>
      <c r="I3" s="87"/>
    </row>
    <row r="4" spans="1:12" ht="52.5" customHeight="1" x14ac:dyDescent="0.25">
      <c r="A4" s="79" t="s">
        <v>0</v>
      </c>
      <c r="B4" s="79" t="s">
        <v>36</v>
      </c>
      <c r="C4" s="79" t="s">
        <v>1</v>
      </c>
      <c r="D4" s="79" t="s">
        <v>9</v>
      </c>
      <c r="E4" s="79" t="s">
        <v>10</v>
      </c>
      <c r="F4" s="79" t="s">
        <v>11</v>
      </c>
      <c r="G4" s="79" t="s">
        <v>35</v>
      </c>
      <c r="H4" s="79" t="s">
        <v>30</v>
      </c>
      <c r="I4" s="79" t="s">
        <v>31</v>
      </c>
      <c r="J4" s="9"/>
      <c r="K4" s="9"/>
      <c r="L4" s="9"/>
    </row>
    <row r="5" spans="1:12" ht="30" customHeight="1" x14ac:dyDescent="0.25">
      <c r="A5" s="79"/>
      <c r="B5" s="79"/>
      <c r="C5" s="79"/>
      <c r="D5" s="79"/>
      <c r="E5" s="79"/>
      <c r="F5" s="79"/>
      <c r="G5" s="79"/>
      <c r="H5" s="79"/>
      <c r="I5" s="79"/>
      <c r="J5" s="9"/>
      <c r="K5" s="9"/>
      <c r="L5" s="9"/>
    </row>
    <row r="6" spans="1:12" ht="33" customHeight="1" x14ac:dyDescent="0.25">
      <c r="A6" s="79"/>
      <c r="B6" s="79"/>
      <c r="C6" s="48" t="s">
        <v>7</v>
      </c>
      <c r="D6" s="48" t="s">
        <v>12</v>
      </c>
      <c r="E6" s="48" t="s">
        <v>47</v>
      </c>
      <c r="F6" s="48" t="s">
        <v>12</v>
      </c>
      <c r="G6" s="48" t="s">
        <v>32</v>
      </c>
      <c r="H6" s="48" t="s">
        <v>33</v>
      </c>
      <c r="I6" s="7"/>
      <c r="J6" s="9"/>
      <c r="K6" s="62"/>
      <c r="L6" s="9"/>
    </row>
    <row r="7" spans="1:12" x14ac:dyDescent="0.25">
      <c r="A7" s="7"/>
      <c r="B7" s="48">
        <v>1</v>
      </c>
      <c r="C7" s="48">
        <v>2</v>
      </c>
      <c r="D7" s="48">
        <v>3</v>
      </c>
      <c r="E7" s="48">
        <v>4</v>
      </c>
      <c r="F7" s="48">
        <v>5</v>
      </c>
      <c r="G7" s="48">
        <v>6</v>
      </c>
      <c r="H7" s="48">
        <v>7</v>
      </c>
      <c r="I7" s="48">
        <v>8</v>
      </c>
      <c r="J7" s="9"/>
      <c r="K7" s="9"/>
      <c r="L7" s="9"/>
    </row>
    <row r="8" spans="1:12" s="9" customFormat="1" x14ac:dyDescent="0.25">
      <c r="A8" s="7"/>
      <c r="B8" s="19"/>
      <c r="C8" s="7"/>
      <c r="D8" s="7"/>
      <c r="E8" s="7"/>
      <c r="F8" s="7"/>
      <c r="G8" s="7"/>
      <c r="H8" s="7"/>
      <c r="I8" s="7"/>
    </row>
    <row r="9" spans="1:12" s="3" customFormat="1" ht="21" customHeight="1" x14ac:dyDescent="0.3">
      <c r="A9" s="32"/>
      <c r="B9" s="32" t="s">
        <v>40</v>
      </c>
      <c r="C9" s="12"/>
      <c r="D9" s="12"/>
      <c r="E9" s="12"/>
      <c r="F9" s="14"/>
      <c r="G9" s="4"/>
      <c r="H9" s="13">
        <f t="shared" ref="H9:H16" si="0">G9*F9</f>
        <v>0</v>
      </c>
      <c r="I9" s="12"/>
      <c r="J9" s="25"/>
      <c r="K9" s="26"/>
    </row>
    <row r="10" spans="1:12" s="3" customFormat="1" ht="21" customHeight="1" x14ac:dyDescent="0.3">
      <c r="A10" s="32"/>
      <c r="B10" s="66" t="s">
        <v>59</v>
      </c>
      <c r="C10" s="12"/>
      <c r="D10" s="12"/>
      <c r="E10" s="12"/>
      <c r="F10" s="14"/>
      <c r="G10" s="4"/>
      <c r="H10" s="13"/>
      <c r="I10" s="12"/>
      <c r="J10" s="25"/>
      <c r="K10" s="26"/>
    </row>
    <row r="11" spans="1:12" s="3" customFormat="1" ht="21" customHeight="1" x14ac:dyDescent="0.3">
      <c r="A11" s="65">
        <v>1</v>
      </c>
      <c r="B11" s="70" t="s">
        <v>62</v>
      </c>
      <c r="C11" s="65"/>
      <c r="D11" s="65"/>
      <c r="E11" s="65"/>
      <c r="F11" s="65">
        <f>0.0001*200</f>
        <v>0.02</v>
      </c>
      <c r="G11" s="10">
        <v>15000000</v>
      </c>
      <c r="H11" s="71">
        <f>G11*F11</f>
        <v>300000</v>
      </c>
      <c r="I11" s="12"/>
      <c r="J11" s="25"/>
      <c r="K11" s="26"/>
    </row>
    <row r="12" spans="1:12" s="3" customFormat="1" ht="21" customHeight="1" x14ac:dyDescent="0.3">
      <c r="A12" s="65">
        <v>2</v>
      </c>
      <c r="B12" s="70" t="s">
        <v>81</v>
      </c>
      <c r="C12" s="65"/>
      <c r="D12" s="65"/>
      <c r="E12" s="65"/>
      <c r="F12" s="65">
        <f>0.0001*1000</f>
        <v>0.1</v>
      </c>
      <c r="G12" s="10">
        <v>15000000</v>
      </c>
      <c r="H12" s="71">
        <f>G12*F12</f>
        <v>1500000</v>
      </c>
      <c r="I12" s="12"/>
      <c r="J12" s="25"/>
      <c r="K12" s="26"/>
    </row>
    <row r="13" spans="1:12" s="3" customFormat="1" ht="21" customHeight="1" x14ac:dyDescent="0.3">
      <c r="A13" s="65">
        <v>3</v>
      </c>
      <c r="B13" s="69" t="s">
        <v>82</v>
      </c>
      <c r="C13" s="65"/>
      <c r="D13" s="65"/>
      <c r="E13" s="65"/>
      <c r="F13" s="65">
        <f>0.0001*400</f>
        <v>0.04</v>
      </c>
      <c r="G13" s="10">
        <v>15000000</v>
      </c>
      <c r="H13" s="71">
        <f>G13*F13</f>
        <v>600000</v>
      </c>
      <c r="I13" s="12"/>
      <c r="J13" s="25"/>
      <c r="K13" s="26"/>
    </row>
    <row r="14" spans="1:12" s="3" customFormat="1" ht="21" customHeight="1" x14ac:dyDescent="0.3">
      <c r="A14" s="65">
        <v>4</v>
      </c>
      <c r="B14" s="70" t="s">
        <v>74</v>
      </c>
      <c r="C14" s="65"/>
      <c r="D14" s="65"/>
      <c r="E14" s="65"/>
      <c r="F14" s="65">
        <f>0.0001*1250</f>
        <v>0.125</v>
      </c>
      <c r="G14" s="10">
        <v>15000000</v>
      </c>
      <c r="H14" s="71">
        <f>G14*F14</f>
        <v>1875000</v>
      </c>
      <c r="I14" s="12"/>
      <c r="J14" s="25"/>
      <c r="K14" s="26"/>
    </row>
    <row r="15" spans="1:12" s="3" customFormat="1" ht="21" customHeight="1" x14ac:dyDescent="0.3">
      <c r="A15" s="32"/>
      <c r="B15" s="66" t="s">
        <v>58</v>
      </c>
      <c r="C15" s="12"/>
      <c r="D15" s="12"/>
      <c r="E15" s="12"/>
      <c r="F15" s="14"/>
      <c r="G15" s="4"/>
      <c r="H15" s="13"/>
      <c r="I15" s="12"/>
      <c r="J15" s="25"/>
      <c r="K15" s="26"/>
    </row>
    <row r="16" spans="1:12" s="3" customFormat="1" ht="21" customHeight="1" x14ac:dyDescent="0.3">
      <c r="A16" s="12">
        <v>1</v>
      </c>
      <c r="B16" s="5" t="s">
        <v>50</v>
      </c>
      <c r="C16" s="12"/>
      <c r="D16" s="12"/>
      <c r="E16" s="12"/>
      <c r="F16" s="21">
        <v>5.6000000000000001E-2</v>
      </c>
      <c r="G16" s="4">
        <v>15000000</v>
      </c>
      <c r="H16" s="13">
        <f t="shared" si="0"/>
        <v>840000</v>
      </c>
      <c r="I16" s="12"/>
      <c r="J16" s="25"/>
    </row>
    <row r="17" spans="1:12" s="9" customFormat="1" ht="25.5" customHeight="1" x14ac:dyDescent="0.3">
      <c r="A17" s="7"/>
      <c r="B17" s="16" t="s">
        <v>52</v>
      </c>
      <c r="C17" s="7"/>
      <c r="D17" s="7"/>
      <c r="E17" s="7"/>
      <c r="F17" s="63">
        <f>SUM(F9:F16)</f>
        <v>0.34100000000000003</v>
      </c>
      <c r="G17" s="10"/>
      <c r="H17" s="29">
        <f>SUM(H9:H16)</f>
        <v>5115000</v>
      </c>
      <c r="I17" s="7"/>
      <c r="J17" s="30"/>
      <c r="L17" s="24"/>
    </row>
    <row r="18" spans="1:12" x14ac:dyDescent="0.25">
      <c r="J18" s="9"/>
      <c r="K18" s="9"/>
      <c r="L18" s="9"/>
    </row>
    <row r="21" spans="1:12" x14ac:dyDescent="0.25">
      <c r="H21" s="36"/>
    </row>
  </sheetData>
  <mergeCells count="11">
    <mergeCell ref="A3:I3"/>
    <mergeCell ref="A2:I2"/>
    <mergeCell ref="G4:G5"/>
    <mergeCell ref="H4:H5"/>
    <mergeCell ref="I4:I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Lam Nghiep</vt:lpstr>
      <vt:lpstr>Lua</vt:lpstr>
      <vt:lpstr>Hang nam</vt:lpstr>
      <vt:lpstr>Ao</vt:lpstr>
      <vt:lpstr>Ao!chuong_pl_3_name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2025-11-16T10:21:37Z</cp:lastPrinted>
  <dcterms:created xsi:type="dcterms:W3CDTF">2025-08-24T08:17:09Z</dcterms:created>
  <dcterms:modified xsi:type="dcterms:W3CDTF">2025-11-17T07:37:48Z</dcterms:modified>
</cp:coreProperties>
</file>